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9420" activeTab="1"/>
  </bookViews>
  <sheets>
    <sheet name="2014 OP BUDGET" sheetId="3" r:id="rId1"/>
    <sheet name="2015 RES BUDGETS" sheetId="4" r:id="rId2"/>
  </sheets>
  <definedNames>
    <definedName name="_xlnm.Print_Area" localSheetId="0">'2014 OP BUDGET'!$A$1:$I$50</definedName>
  </definedNames>
  <calcPr calcId="114210"/>
</workbook>
</file>

<file path=xl/calcChain.xml><?xml version="1.0" encoding="utf-8"?>
<calcChain xmlns="http://schemas.openxmlformats.org/spreadsheetml/2006/main">
  <c r="B14" i="4"/>
  <c r="B18"/>
  <c r="B36"/>
  <c r="C9"/>
  <c r="B9"/>
  <c r="C14"/>
  <c r="C18"/>
  <c r="C36"/>
  <c r="D9"/>
  <c r="B71"/>
  <c r="F65"/>
  <c r="G65"/>
  <c r="F20" i="3"/>
  <c r="D65" i="4"/>
  <c r="C61"/>
  <c r="D61"/>
  <c r="E61"/>
  <c r="F61"/>
  <c r="G61"/>
  <c r="B61"/>
  <c r="F53"/>
  <c r="E53"/>
  <c r="D53"/>
  <c r="D63"/>
  <c r="D67"/>
  <c r="D71"/>
  <c r="C53"/>
  <c r="B53"/>
  <c r="B63"/>
  <c r="B67"/>
  <c r="G49"/>
  <c r="G53"/>
  <c r="D34"/>
  <c r="C34"/>
  <c r="B34"/>
  <c r="G34"/>
  <c r="F34"/>
  <c r="E34"/>
  <c r="C45"/>
  <c r="D44" i="3"/>
  <c r="D14"/>
  <c r="D50"/>
  <c r="D14" i="4"/>
  <c r="D18"/>
  <c r="G8" i="3"/>
  <c r="G11"/>
  <c r="G14"/>
  <c r="G50"/>
  <c r="G14" i="4"/>
  <c r="G18"/>
  <c r="F44" i="3"/>
  <c r="F50"/>
  <c r="F14" i="4"/>
  <c r="F18"/>
  <c r="G44" i="3"/>
  <c r="F14"/>
  <c r="C48"/>
  <c r="C14"/>
  <c r="E14"/>
  <c r="B14"/>
  <c r="B44"/>
  <c r="B50"/>
  <c r="C44"/>
  <c r="C50"/>
  <c r="E44"/>
  <c r="E50"/>
  <c r="E14" i="4"/>
  <c r="E18"/>
  <c r="E9"/>
  <c r="D36"/>
  <c r="C63"/>
  <c r="C67"/>
  <c r="C71"/>
  <c r="E45"/>
  <c r="E36"/>
  <c r="F9"/>
  <c r="F36"/>
  <c r="G9"/>
  <c r="G36"/>
  <c r="F45"/>
  <c r="F63"/>
  <c r="E63"/>
  <c r="E67"/>
  <c r="E71"/>
  <c r="F67"/>
  <c r="F71"/>
  <c r="G45"/>
  <c r="G63"/>
  <c r="G67"/>
  <c r="G71"/>
</calcChain>
</file>

<file path=xl/sharedStrings.xml><?xml version="1.0" encoding="utf-8"?>
<sst xmlns="http://schemas.openxmlformats.org/spreadsheetml/2006/main" count="163" uniqueCount="126">
  <si>
    <t>SHAKER LANDING CONDOMINIUMS</t>
  </si>
  <si>
    <t>INCOME</t>
  </si>
  <si>
    <t>TOTAL INCOME</t>
  </si>
  <si>
    <t xml:space="preserve"> </t>
  </si>
  <si>
    <t>LONG TERM RESERVE</t>
  </si>
  <si>
    <t>ENDING STR BALANCE</t>
  </si>
  <si>
    <t xml:space="preserve">   GENERAL CAPITAL</t>
  </si>
  <si>
    <t>COMITTED PROJECTS</t>
  </si>
  <si>
    <t>OPERATING SURPLUS</t>
  </si>
  <si>
    <t>BEGINNING STR BALANCE</t>
  </si>
  <si>
    <t>ENDING LTR BALANCE</t>
  </si>
  <si>
    <t>CD PURCHASES</t>
  </si>
  <si>
    <t>4045-INTEREST</t>
  </si>
  <si>
    <t>4020-RESERVE FEES</t>
  </si>
  <si>
    <t>BEGINNING LTR BALANCE</t>
  </si>
  <si>
    <t>5200-MEETING EXPENSE</t>
  </si>
  <si>
    <t>5195-ACCOUNTING</t>
  </si>
  <si>
    <t>5185-INSURANCE</t>
  </si>
  <si>
    <t>5180-LEGAL EXPENSES</t>
  </si>
  <si>
    <t>5125-EXTERMINATING</t>
  </si>
  <si>
    <t>5120-TRASH REMOVAL</t>
  </si>
  <si>
    <t>5117-ROOF RAKING</t>
  </si>
  <si>
    <t>5115-PLOWING CONTRACT</t>
  </si>
  <si>
    <t>5090-REPAIRS/MAINT</t>
  </si>
  <si>
    <t>5085-WALKWAY MAINT</t>
  </si>
  <si>
    <t>5080-ROADS/DRIVES MAINT</t>
  </si>
  <si>
    <t>5077-INCOME TAXES</t>
  </si>
  <si>
    <t>5075-MOWING CONTRACT</t>
  </si>
  <si>
    <t>5074-TREE MAINTENANCE</t>
  </si>
  <si>
    <t>5065-BEACH EXPENSE</t>
  </si>
  <si>
    <t>5060-DOCK REPAIR/MAINT</t>
  </si>
  <si>
    <t>5055-MANAGEMENT FEES</t>
  </si>
  <si>
    <t>5020-ELECTRICITY</t>
  </si>
  <si>
    <t>5015-OFFICE EXPENSES</t>
  </si>
  <si>
    <t>OPERATING EXPENSES</t>
  </si>
  <si>
    <t>4065-PHASE III REIMB</t>
  </si>
  <si>
    <t>4050-LATE FEES</t>
  </si>
  <si>
    <t>4010-MONTHLY DUES</t>
  </si>
  <si>
    <t>OPERATING INCOME</t>
  </si>
  <si>
    <t>SHORT TERM RESERVE</t>
  </si>
  <si>
    <t>ACTUALS</t>
  </si>
  <si>
    <t>YR END</t>
  </si>
  <si>
    <t>PROJECT</t>
  </si>
  <si>
    <t>PROPOSED</t>
  </si>
  <si>
    <t>MISC EXPENSES</t>
  </si>
  <si>
    <t>5190-MISCELLANEOUS</t>
  </si>
  <si>
    <t>TOTAL OPERATING EXP</t>
  </si>
  <si>
    <t xml:space="preserve">BANK OF AMERICA FUNDS </t>
  </si>
  <si>
    <t xml:space="preserve">   CONTINGENCY</t>
  </si>
  <si>
    <t>4055-DOCK RENTALS</t>
  </si>
  <si>
    <t>2015 OPERATING BUDGET WORKSHEET</t>
  </si>
  <si>
    <t>2015 RESERVE BUDGET WORKSHEET</t>
  </si>
  <si>
    <t>OTHER INCOME</t>
  </si>
  <si>
    <t>OWNER REIMB EXPENSES</t>
  </si>
  <si>
    <t>INSURANCE CLAIM INC</t>
  </si>
  <si>
    <t>Calculated from projected expenses</t>
  </si>
  <si>
    <t>2.5% increase - $437/yr</t>
  </si>
  <si>
    <t xml:space="preserve">   PAVING</t>
  </si>
  <si>
    <t>3% increase - $38/mo/unit</t>
  </si>
  <si>
    <t>3% increase $328/mo/unit</t>
  </si>
  <si>
    <t xml:space="preserve">                                                              </t>
  </si>
  <si>
    <t xml:space="preserve">   LOAN PAYMENTS</t>
  </si>
  <si>
    <t>BUDGET</t>
  </si>
  <si>
    <t>Includes annual meeting expenses</t>
  </si>
  <si>
    <t>Partial pump 2014/full pump 2015</t>
  </si>
  <si>
    <t>Annual install/removal costs</t>
  </si>
  <si>
    <t>Weeding 4 x $188 ($47 x 4 hrs)</t>
  </si>
  <si>
    <t>Contract fixed through 9/15-Expanded services anticipated</t>
  </si>
  <si>
    <t>B</t>
  </si>
  <si>
    <t>Contract fixed through Sept 2015</t>
  </si>
  <si>
    <t>Presidential Pest - Perimeter</t>
  </si>
  <si>
    <t>Reserve Investment Authority Opinion</t>
  </si>
  <si>
    <t>Anticipate 5% premium increase</t>
  </si>
  <si>
    <t>Capital Needs Study/Copies</t>
  </si>
  <si>
    <t>47-1 Poison Oak, 47 &amp; 29 Wild Growth, Storm Clean-Up</t>
  </si>
  <si>
    <t>YR</t>
  </si>
  <si>
    <t>Waiting on Fox Tree recommends</t>
  </si>
  <si>
    <t>Treat Weeds/Redefine Walks/Weeds</t>
  </si>
  <si>
    <t>5070-GROUNDS/LANDSCAPE</t>
  </si>
  <si>
    <t>5035-SEWER REP/PUMPING</t>
  </si>
  <si>
    <t xml:space="preserve">5116-OTHER SNOW </t>
  </si>
  <si>
    <t xml:space="preserve">   SEC DEPOSIT REFUND</t>
  </si>
  <si>
    <t xml:space="preserve">   OWNER REIMB EXP</t>
  </si>
  <si>
    <t>TOTAL PROJECTS</t>
  </si>
  <si>
    <t xml:space="preserve">CONTRIBUTION TO CAPITAL </t>
  </si>
  <si>
    <t>TOTAL OPERATING INC</t>
  </si>
  <si>
    <t>14=2014 / 15=2015 / B=2014 &amp; 2015</t>
  </si>
  <si>
    <t xml:space="preserve">Total monthly Dues $366/month  </t>
  </si>
  <si>
    <t>$328 Operating/$38 Capital</t>
  </si>
  <si>
    <t>EXPENSES</t>
  </si>
  <si>
    <t>TOTAL EXPENSES</t>
  </si>
  <si>
    <t>COMMENTS</t>
  </si>
  <si>
    <t>5036-SEPTIC SYSTEM REP</t>
  </si>
  <si>
    <t>TOTAL CD INVESTMENTS</t>
  </si>
  <si>
    <t xml:space="preserve">   POST LIGHTS</t>
  </si>
  <si>
    <t xml:space="preserve">   MAILBOX STRUCTURE</t>
  </si>
  <si>
    <t>10 MOS</t>
  </si>
  <si>
    <t>4085-MISC INCOME</t>
  </si>
  <si>
    <t>Owner Expense from 2013</t>
  </si>
  <si>
    <t>5016-WEB SITE MAINT</t>
  </si>
  <si>
    <t xml:space="preserve">   REBUILD STAIRWAYS</t>
  </si>
  <si>
    <t>Leaks/rails/stairs</t>
  </si>
  <si>
    <t>5111.2-EXTERIOR PAINTING</t>
  </si>
  <si>
    <t>Heavy winter anticipated</t>
  </si>
  <si>
    <t>5 mos @100% increase</t>
  </si>
  <si>
    <t xml:space="preserve">   SEWER PUMPS &amp; TANKS</t>
  </si>
  <si>
    <t xml:space="preserve">   RE-ROOFING</t>
  </si>
  <si>
    <t>Balance includes dock deposits</t>
  </si>
  <si>
    <t>Used to fund STR Projects</t>
  </si>
  <si>
    <t>Buggie Gradinge/Per Capital Study</t>
  </si>
  <si>
    <t>$160/unit</t>
  </si>
  <si>
    <t xml:space="preserve">   4040-INTEREST</t>
  </si>
  <si>
    <t xml:space="preserve">   OPERATING SURPLUS</t>
  </si>
  <si>
    <t xml:space="preserve">   LOAN PROCEEDS</t>
  </si>
  <si>
    <t>10 @ $275</t>
  </si>
  <si>
    <t>15/33 2014 - 35/37 in 2015</t>
  </si>
  <si>
    <t>TO BE DETERMINED/SPECIAL MEETING</t>
  </si>
  <si>
    <t>TO BE DETERMINED/BASED ON LOAN</t>
  </si>
  <si>
    <t xml:space="preserve">   RESERVE PROCEEDS</t>
  </si>
  <si>
    <t>CDs/Reserve Fees</t>
  </si>
  <si>
    <t>NET RESERVES</t>
  </si>
  <si>
    <t>Including Dock Deposits</t>
  </si>
  <si>
    <t>One Dock Available</t>
  </si>
  <si>
    <t>TOTAL HELD IN RESERVES</t>
  </si>
  <si>
    <t>LESS:  DOCK DEPOSITS HELD</t>
  </si>
  <si>
    <t>Complete walkway lighting project for lower unit pathway, including additional motion lights + 1 large post light at Maestro Lane and Landing Road.</t>
  </si>
</sst>
</file>

<file path=xl/styles.xml><?xml version="1.0" encoding="utf-8"?>
<styleSheet xmlns="http://schemas.openxmlformats.org/spreadsheetml/2006/main">
  <numFmts count="3">
    <numFmt numFmtId="164" formatCode="0_);\(0\)"/>
    <numFmt numFmtId="165" formatCode="0.0000%"/>
    <numFmt numFmtId="166" formatCode="0.000000%"/>
  </numFmts>
  <fonts count="15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0"/>
      <color indexed="8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8"/>
      <name val="Verdana"/>
      <family val="2"/>
    </font>
    <font>
      <sz val="9"/>
      <color indexed="8"/>
      <name val="Verdana"/>
      <family val="2"/>
    </font>
    <font>
      <sz val="8"/>
      <color indexed="8"/>
      <name val="Verdana"/>
      <family val="2"/>
    </font>
    <font>
      <sz val="9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sz val="8"/>
      <color indexed="8"/>
      <name val="Calibri"/>
      <family val="2"/>
    </font>
    <font>
      <b/>
      <sz val="9"/>
      <color indexed="8"/>
      <name val="Verdana"/>
      <family val="2"/>
    </font>
    <font>
      <sz val="8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39" fontId="5" fillId="0" borderId="0" xfId="0" applyNumberFormat="1" applyFont="1"/>
    <xf numFmtId="39" fontId="3" fillId="0" borderId="0" xfId="0" applyNumberFormat="1" applyFont="1"/>
    <xf numFmtId="39" fontId="6" fillId="0" borderId="0" xfId="0" applyNumberFormat="1" applyFont="1"/>
    <xf numFmtId="39" fontId="6" fillId="0" borderId="1" xfId="0" applyNumberFormat="1" applyFont="1" applyBorder="1"/>
    <xf numFmtId="39" fontId="6" fillId="0" borderId="0" xfId="0" applyNumberFormat="1" applyFont="1" applyBorder="1"/>
    <xf numFmtId="39" fontId="2" fillId="0" borderId="0" xfId="0" applyNumberFormat="1" applyFont="1"/>
    <xf numFmtId="0" fontId="7" fillId="0" borderId="0" xfId="0" applyFont="1"/>
    <xf numFmtId="39" fontId="1" fillId="0" borderId="0" xfId="0" applyNumberFormat="1" applyFont="1"/>
    <xf numFmtId="39" fontId="8" fillId="0" borderId="0" xfId="0" applyNumberFormat="1" applyFont="1"/>
    <xf numFmtId="39" fontId="8" fillId="0" borderId="0" xfId="0" applyNumberFormat="1" applyFont="1" applyFill="1" applyBorder="1"/>
    <xf numFmtId="39" fontId="7" fillId="0" borderId="0" xfId="0" applyNumberFormat="1" applyFont="1"/>
    <xf numFmtId="39" fontId="1" fillId="0" borderId="0" xfId="0" applyNumberFormat="1" applyFont="1" applyAlignment="1">
      <alignment vertical="center"/>
    </xf>
    <xf numFmtId="166" fontId="0" fillId="0" borderId="0" xfId="0" applyNumberFormat="1"/>
    <xf numFmtId="0" fontId="7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center"/>
    </xf>
    <xf numFmtId="39" fontId="12" fillId="0" borderId="0" xfId="0" applyNumberFormat="1" applyFont="1" applyAlignment="1">
      <alignment horizontal="center"/>
    </xf>
    <xf numFmtId="39" fontId="6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 vertical="center" wrapText="1"/>
    </xf>
    <xf numFmtId="39" fontId="6" fillId="0" borderId="0" xfId="0" applyNumberFormat="1" applyFont="1" applyAlignment="1">
      <alignment horizontal="right" vertical="center"/>
    </xf>
    <xf numFmtId="39" fontId="8" fillId="0" borderId="0" xfId="0" applyNumberFormat="1" applyFont="1" applyAlignment="1">
      <alignment horizontal="right" vertical="center"/>
    </xf>
    <xf numFmtId="39" fontId="3" fillId="0" borderId="0" xfId="0" applyNumberFormat="1" applyFont="1" applyAlignment="1">
      <alignment vertical="center"/>
    </xf>
    <xf numFmtId="39" fontId="8" fillId="0" borderId="0" xfId="0" applyNumberFormat="1" applyFont="1" applyAlignment="1">
      <alignment vertical="center"/>
    </xf>
    <xf numFmtId="39" fontId="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/>
    </xf>
    <xf numFmtId="39" fontId="12" fillId="0" borderId="0" xfId="0" applyNumberFormat="1" applyFont="1"/>
    <xf numFmtId="0" fontId="0" fillId="0" borderId="0" xfId="0" applyAlignment="1">
      <alignment vertical="top"/>
    </xf>
    <xf numFmtId="39" fontId="0" fillId="0" borderId="0" xfId="0" applyNumberFormat="1"/>
    <xf numFmtId="39" fontId="7" fillId="0" borderId="0" xfId="0" applyNumberFormat="1" applyFont="1" applyAlignment="1">
      <alignment horizontal="center"/>
    </xf>
    <xf numFmtId="39" fontId="1" fillId="0" borderId="2" xfId="0" applyNumberFormat="1" applyFont="1" applyBorder="1"/>
    <xf numFmtId="39" fontId="6" fillId="0" borderId="2" xfId="0" applyNumberFormat="1" applyFont="1" applyBorder="1"/>
    <xf numFmtId="39" fontId="9" fillId="0" borderId="2" xfId="0" applyNumberFormat="1" applyFont="1" applyBorder="1"/>
    <xf numFmtId="39" fontId="9" fillId="0" borderId="0" xfId="0" applyNumberFormat="1" applyFont="1"/>
    <xf numFmtId="0" fontId="14" fillId="0" borderId="0" xfId="0" applyFont="1"/>
    <xf numFmtId="0" fontId="0" fillId="0" borderId="0" xfId="0" applyAlignment="1">
      <alignment vertical="center"/>
    </xf>
    <xf numFmtId="39" fontId="4" fillId="0" borderId="0" xfId="0" applyNumberFormat="1" applyFont="1" applyAlignment="1">
      <alignment horizontal="center" vertical="center"/>
    </xf>
    <xf numFmtId="39" fontId="5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2"/>
  <sheetViews>
    <sheetView workbookViewId="0">
      <selection activeCell="G48" sqref="G48"/>
    </sheetView>
  </sheetViews>
  <sheetFormatPr defaultRowHeight="15"/>
  <cols>
    <col min="1" max="1" width="29.85546875" customWidth="1"/>
    <col min="2" max="2" width="12" customWidth="1"/>
    <col min="3" max="3" width="12.140625" customWidth="1"/>
    <col min="4" max="4" width="12" customWidth="1"/>
    <col min="5" max="5" width="12.5703125" customWidth="1"/>
    <col min="6" max="6" width="12.85546875" customWidth="1"/>
    <col min="7" max="7" width="13.140625" customWidth="1"/>
    <col min="8" max="8" width="3.85546875" style="24" customWidth="1"/>
    <col min="9" max="9" width="31.85546875" style="7" customWidth="1"/>
    <col min="10" max="10" width="29" customWidth="1"/>
  </cols>
  <sheetData>
    <row r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11">
      <c r="A2" s="45" t="s">
        <v>50</v>
      </c>
      <c r="B2" s="45"/>
      <c r="C2" s="45"/>
      <c r="D2" s="45"/>
      <c r="E2" s="45"/>
      <c r="F2" s="45"/>
      <c r="G2" s="45"/>
      <c r="H2" s="45"/>
      <c r="I2" s="45"/>
    </row>
    <row r="3" spans="1:11" ht="5.0999999999999996" customHeight="1">
      <c r="B3" s="2"/>
      <c r="C3" s="2"/>
      <c r="D3" s="2"/>
      <c r="E3" s="2"/>
      <c r="F3" s="2"/>
      <c r="G3" s="2"/>
      <c r="H3" s="20" t="s">
        <v>3</v>
      </c>
    </row>
    <row r="4" spans="1:11" ht="14.85" customHeight="1">
      <c r="A4" s="2"/>
      <c r="B4" s="15">
        <v>2012</v>
      </c>
      <c r="C4" s="15">
        <v>2013</v>
      </c>
      <c r="D4" s="15">
        <v>2014</v>
      </c>
      <c r="E4" s="15">
        <v>2014</v>
      </c>
      <c r="F4" s="16" t="s">
        <v>41</v>
      </c>
      <c r="G4" s="15">
        <v>2015</v>
      </c>
      <c r="H4" s="18"/>
    </row>
    <row r="5" spans="1:11" ht="15.95" customHeight="1">
      <c r="A5" s="2"/>
      <c r="B5" s="16" t="s">
        <v>40</v>
      </c>
      <c r="C5" s="16" t="s">
        <v>40</v>
      </c>
      <c r="D5" s="16" t="s">
        <v>62</v>
      </c>
      <c r="E5" s="16" t="s">
        <v>96</v>
      </c>
      <c r="F5" s="16" t="s">
        <v>42</v>
      </c>
      <c r="G5" s="16" t="s">
        <v>43</v>
      </c>
      <c r="H5" s="18" t="s">
        <v>75</v>
      </c>
      <c r="I5" s="28" t="s">
        <v>86</v>
      </c>
    </row>
    <row r="6" spans="1:11" ht="13.9" customHeight="1">
      <c r="A6" s="2"/>
      <c r="B6" s="2"/>
      <c r="C6" s="2"/>
      <c r="D6" s="2"/>
      <c r="E6" s="2"/>
      <c r="F6" s="2"/>
      <c r="G6" s="12" t="s">
        <v>3</v>
      </c>
      <c r="H6" s="20"/>
      <c r="I6" s="14" t="s">
        <v>87</v>
      </c>
    </row>
    <row r="7" spans="1:11">
      <c r="A7" s="1" t="s">
        <v>38</v>
      </c>
      <c r="B7" s="2"/>
      <c r="C7" s="2"/>
      <c r="D7" s="2"/>
      <c r="E7" s="2"/>
      <c r="F7" s="2"/>
      <c r="G7" s="2"/>
      <c r="H7" s="19"/>
      <c r="I7" s="26" t="s">
        <v>88</v>
      </c>
      <c r="K7">
        <v>384</v>
      </c>
    </row>
    <row r="8" spans="1:11">
      <c r="A8" s="2" t="s">
        <v>37</v>
      </c>
      <c r="B8" s="3">
        <v>114668.2</v>
      </c>
      <c r="C8" s="3">
        <v>120334.84</v>
      </c>
      <c r="D8" s="3">
        <v>122257.92</v>
      </c>
      <c r="E8" s="3">
        <v>103682.61</v>
      </c>
      <c r="F8" s="3">
        <v>122257.92</v>
      </c>
      <c r="G8" s="3">
        <f>328*384</f>
        <v>125952</v>
      </c>
      <c r="H8" s="19"/>
      <c r="I8" s="26" t="s">
        <v>59</v>
      </c>
      <c r="J8" s="13"/>
    </row>
    <row r="9" spans="1:11">
      <c r="A9" s="2" t="s">
        <v>36</v>
      </c>
      <c r="B9" s="3">
        <v>15.63</v>
      </c>
      <c r="C9" s="3">
        <v>30.83</v>
      </c>
      <c r="D9" s="3">
        <v>50</v>
      </c>
      <c r="E9" s="3">
        <v>34.75</v>
      </c>
      <c r="F9" s="3">
        <v>34.75</v>
      </c>
      <c r="G9" s="3">
        <v>50</v>
      </c>
      <c r="H9" s="19"/>
      <c r="I9" s="26"/>
    </row>
    <row r="10" spans="1:11">
      <c r="A10" s="8" t="s">
        <v>49</v>
      </c>
      <c r="B10" s="3">
        <v>6500</v>
      </c>
      <c r="C10" s="3">
        <v>2080</v>
      </c>
      <c r="D10" s="3">
        <v>2500</v>
      </c>
      <c r="E10" s="3">
        <v>2000</v>
      </c>
      <c r="F10" s="3">
        <v>2000</v>
      </c>
      <c r="G10" s="3">
        <v>2750</v>
      </c>
      <c r="H10" s="19" t="s">
        <v>68</v>
      </c>
      <c r="I10" s="26" t="s">
        <v>114</v>
      </c>
    </row>
    <row r="11" spans="1:11">
      <c r="A11" s="2" t="s">
        <v>35</v>
      </c>
      <c r="B11" s="3"/>
      <c r="C11" s="3">
        <v>847.36</v>
      </c>
      <c r="D11" s="3">
        <v>843.25</v>
      </c>
      <c r="E11" s="3">
        <v>782.92</v>
      </c>
      <c r="F11" s="3">
        <v>782.92</v>
      </c>
      <c r="G11" s="3">
        <f>(F33*5.375%)+(F36*3.125%)+(F29*5.225%)</f>
        <v>1094.5675000000001</v>
      </c>
      <c r="H11" s="19" t="s">
        <v>68</v>
      </c>
      <c r="I11" s="26" t="s">
        <v>55</v>
      </c>
    </row>
    <row r="12" spans="1:11">
      <c r="A12" s="8" t="s">
        <v>97</v>
      </c>
      <c r="B12" s="3">
        <v>0</v>
      </c>
      <c r="C12" s="3">
        <v>0</v>
      </c>
      <c r="D12" s="3">
        <v>0</v>
      </c>
      <c r="E12" s="3">
        <v>414.01</v>
      </c>
      <c r="F12" s="3">
        <v>414.01</v>
      </c>
      <c r="G12" s="3">
        <v>0</v>
      </c>
      <c r="H12" s="19"/>
      <c r="I12" s="26" t="s">
        <v>98</v>
      </c>
    </row>
    <row r="13" spans="1:11" ht="6" customHeight="1">
      <c r="A13" s="2"/>
      <c r="B13" s="4"/>
      <c r="C13" s="4"/>
      <c r="D13" s="4"/>
      <c r="E13" s="4"/>
      <c r="F13" s="4"/>
      <c r="G13" s="4"/>
      <c r="H13" s="21"/>
      <c r="I13" s="26"/>
    </row>
    <row r="14" spans="1:11">
      <c r="A14" s="1" t="s">
        <v>85</v>
      </c>
      <c r="B14" s="3">
        <f t="shared" ref="B14:G14" si="0">SUM(B8:B13)</f>
        <v>121183.83</v>
      </c>
      <c r="C14" s="3">
        <f t="shared" si="0"/>
        <v>123293.03</v>
      </c>
      <c r="D14" s="3">
        <f t="shared" si="0"/>
        <v>125651.17</v>
      </c>
      <c r="E14" s="3">
        <f t="shared" si="0"/>
        <v>106914.29</v>
      </c>
      <c r="F14" s="3">
        <f t="shared" si="0"/>
        <v>125489.59999999999</v>
      </c>
      <c r="G14" s="3">
        <f t="shared" si="0"/>
        <v>129846.5675</v>
      </c>
      <c r="H14" s="19"/>
      <c r="I14" s="26"/>
    </row>
    <row r="15" spans="1:11" ht="5.85" customHeight="1">
      <c r="A15" s="2"/>
      <c r="B15" s="3"/>
      <c r="C15" s="3"/>
      <c r="D15" s="3"/>
      <c r="E15" s="3"/>
      <c r="F15" s="3"/>
      <c r="G15" s="3"/>
      <c r="H15" s="19"/>
      <c r="I15" s="26"/>
      <c r="J15" t="s">
        <v>60</v>
      </c>
    </row>
    <row r="16" spans="1:11">
      <c r="A16" s="1" t="s">
        <v>34</v>
      </c>
      <c r="B16" s="3"/>
      <c r="C16" s="3"/>
      <c r="D16" s="3"/>
      <c r="E16" s="3"/>
      <c r="F16" s="3"/>
      <c r="G16" s="3"/>
      <c r="H16" s="19"/>
      <c r="I16" s="26"/>
    </row>
    <row r="17" spans="1:9">
      <c r="A17" s="2" t="s">
        <v>33</v>
      </c>
      <c r="B17" s="3">
        <v>1146.83</v>
      </c>
      <c r="C17" s="3">
        <v>787.57</v>
      </c>
      <c r="D17" s="3">
        <v>850</v>
      </c>
      <c r="E17" s="3">
        <v>821.79</v>
      </c>
      <c r="F17" s="3">
        <v>850</v>
      </c>
      <c r="G17" s="9">
        <v>850</v>
      </c>
      <c r="H17" s="22"/>
      <c r="I17" s="26" t="s">
        <v>63</v>
      </c>
    </row>
    <row r="18" spans="1:9">
      <c r="A18" s="8" t="s">
        <v>99</v>
      </c>
      <c r="B18" s="3">
        <v>0</v>
      </c>
      <c r="C18" s="3">
        <v>0</v>
      </c>
      <c r="D18" s="3">
        <v>0</v>
      </c>
      <c r="E18" s="3">
        <v>532.25</v>
      </c>
      <c r="F18" s="3">
        <v>532.25</v>
      </c>
      <c r="G18" s="9">
        <v>750</v>
      </c>
      <c r="H18" s="22"/>
      <c r="I18" s="26"/>
    </row>
    <row r="19" spans="1:9">
      <c r="A19" s="2" t="s">
        <v>32</v>
      </c>
      <c r="B19" s="3">
        <v>4729.0200000000004</v>
      </c>
      <c r="C19" s="3">
        <v>4357.6099999999997</v>
      </c>
      <c r="D19" s="3">
        <v>4300</v>
      </c>
      <c r="E19" s="3">
        <v>5221.6099999999997</v>
      </c>
      <c r="F19" s="3">
        <v>5700</v>
      </c>
      <c r="G19" s="10">
        <v>8100</v>
      </c>
      <c r="H19" s="23">
        <v>15</v>
      </c>
      <c r="I19" s="27" t="s">
        <v>104</v>
      </c>
    </row>
    <row r="20" spans="1:9">
      <c r="A20" s="8" t="s">
        <v>79</v>
      </c>
      <c r="B20" s="3">
        <v>5324.5</v>
      </c>
      <c r="C20" s="3">
        <v>5674</v>
      </c>
      <c r="D20" s="3">
        <v>5700</v>
      </c>
      <c r="E20" s="3">
        <v>2412.4</v>
      </c>
      <c r="F20" s="3">
        <f>2412.4+4960</f>
        <v>7372.4</v>
      </c>
      <c r="G20" s="9">
        <v>5700</v>
      </c>
      <c r="H20" s="22" t="s">
        <v>68</v>
      </c>
      <c r="I20" s="27" t="s">
        <v>64</v>
      </c>
    </row>
    <row r="21" spans="1:9">
      <c r="A21" s="8" t="s">
        <v>92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9">
        <v>2000</v>
      </c>
      <c r="H21" s="22"/>
      <c r="I21" s="27"/>
    </row>
    <row r="22" spans="1:9">
      <c r="A22" s="2" t="s">
        <v>31</v>
      </c>
      <c r="B22" s="3">
        <v>16590</v>
      </c>
      <c r="C22" s="3">
        <v>17100</v>
      </c>
      <c r="D22" s="3">
        <v>17527</v>
      </c>
      <c r="E22" s="3">
        <v>14606</v>
      </c>
      <c r="F22" s="3">
        <v>17527</v>
      </c>
      <c r="G22" s="9">
        <v>17964</v>
      </c>
      <c r="H22" s="22">
        <v>15</v>
      </c>
      <c r="I22" s="26" t="s">
        <v>56</v>
      </c>
    </row>
    <row r="23" spans="1:9">
      <c r="A23" s="2" t="s">
        <v>30</v>
      </c>
      <c r="B23" s="3">
        <v>2508.73</v>
      </c>
      <c r="C23" s="3">
        <v>2741.67</v>
      </c>
      <c r="D23" s="3">
        <v>2200</v>
      </c>
      <c r="E23" s="3">
        <v>105</v>
      </c>
      <c r="F23" s="3">
        <v>2750</v>
      </c>
      <c r="G23" s="9">
        <v>2750</v>
      </c>
      <c r="H23" s="22" t="s">
        <v>68</v>
      </c>
      <c r="I23" s="26" t="s">
        <v>65</v>
      </c>
    </row>
    <row r="24" spans="1:9">
      <c r="A24" s="2" t="s">
        <v>29</v>
      </c>
      <c r="B24" s="3">
        <v>52.5</v>
      </c>
      <c r="C24" s="3">
        <v>22</v>
      </c>
      <c r="D24" s="3">
        <v>500</v>
      </c>
      <c r="E24" s="3">
        <v>275</v>
      </c>
      <c r="F24" s="3">
        <v>275</v>
      </c>
      <c r="G24" s="9">
        <v>750</v>
      </c>
      <c r="H24" s="22">
        <v>15</v>
      </c>
      <c r="I24" s="26" t="s">
        <v>66</v>
      </c>
    </row>
    <row r="25" spans="1:9" ht="21">
      <c r="A25" s="33" t="s">
        <v>78</v>
      </c>
      <c r="B25" s="29">
        <v>210</v>
      </c>
      <c r="C25" s="29">
        <v>4004.22</v>
      </c>
      <c r="D25" s="29">
        <v>3000</v>
      </c>
      <c r="E25" s="29">
        <v>2398.81</v>
      </c>
      <c r="F25" s="29">
        <v>2500</v>
      </c>
      <c r="G25" s="30">
        <v>3000</v>
      </c>
      <c r="H25" s="25">
        <v>14</v>
      </c>
      <c r="I25" s="14" t="s">
        <v>74</v>
      </c>
    </row>
    <row r="26" spans="1:9">
      <c r="A26" s="2" t="s">
        <v>28</v>
      </c>
      <c r="B26" s="3">
        <v>3810</v>
      </c>
      <c r="C26" s="3">
        <v>1815</v>
      </c>
      <c r="D26" s="3">
        <v>2500</v>
      </c>
      <c r="E26" s="3">
        <v>370</v>
      </c>
      <c r="F26" s="3">
        <v>3400</v>
      </c>
      <c r="G26" s="9">
        <v>3500</v>
      </c>
      <c r="H26" s="22">
        <v>14</v>
      </c>
      <c r="I26" s="26" t="s">
        <v>76</v>
      </c>
    </row>
    <row r="27" spans="1:9" ht="21">
      <c r="A27" s="31" t="s">
        <v>27</v>
      </c>
      <c r="B27" s="17">
        <v>19250</v>
      </c>
      <c r="C27" s="17">
        <v>19500</v>
      </c>
      <c r="D27" s="17">
        <v>18500</v>
      </c>
      <c r="E27" s="32">
        <v>19500</v>
      </c>
      <c r="F27" s="17">
        <v>19500</v>
      </c>
      <c r="G27" s="32">
        <v>20000</v>
      </c>
      <c r="H27" s="25">
        <v>15</v>
      </c>
      <c r="I27" s="14" t="s">
        <v>67</v>
      </c>
    </row>
    <row r="28" spans="1:9">
      <c r="A28" s="2" t="s">
        <v>26</v>
      </c>
      <c r="B28" s="3">
        <v>0</v>
      </c>
      <c r="C28" s="3">
        <v>520</v>
      </c>
      <c r="D28" s="3">
        <v>100</v>
      </c>
      <c r="E28" s="3">
        <v>0</v>
      </c>
      <c r="F28" s="3">
        <v>0</v>
      </c>
      <c r="G28" s="9">
        <v>0</v>
      </c>
      <c r="H28" s="22"/>
      <c r="I28" s="26"/>
    </row>
    <row r="29" spans="1:9">
      <c r="A29" s="2" t="s">
        <v>25</v>
      </c>
      <c r="B29" s="3">
        <v>3409.49</v>
      </c>
      <c r="C29" s="3">
        <v>1400.35</v>
      </c>
      <c r="D29" s="3">
        <v>1500</v>
      </c>
      <c r="E29" s="3">
        <v>530</v>
      </c>
      <c r="F29" s="3">
        <v>530</v>
      </c>
      <c r="G29" s="9">
        <v>1500</v>
      </c>
      <c r="H29" s="22" t="s">
        <v>68</v>
      </c>
      <c r="I29" s="26" t="s">
        <v>109</v>
      </c>
    </row>
    <row r="30" spans="1:9">
      <c r="A30" s="2" t="s">
        <v>24</v>
      </c>
      <c r="B30" s="3">
        <v>0</v>
      </c>
      <c r="C30" s="3">
        <v>175</v>
      </c>
      <c r="D30" s="3">
        <v>2000</v>
      </c>
      <c r="E30" s="3">
        <v>767.62</v>
      </c>
      <c r="F30" s="3">
        <v>767</v>
      </c>
      <c r="G30" s="9">
        <v>750</v>
      </c>
      <c r="H30" s="22" t="s">
        <v>68</v>
      </c>
      <c r="I30" s="26" t="s">
        <v>77</v>
      </c>
    </row>
    <row r="31" spans="1:9">
      <c r="A31" s="2" t="s">
        <v>23</v>
      </c>
      <c r="B31" s="3">
        <v>8492.7800000000007</v>
      </c>
      <c r="C31" s="3">
        <v>9806.34</v>
      </c>
      <c r="D31" s="3">
        <v>8500</v>
      </c>
      <c r="E31" s="3">
        <v>3998.34</v>
      </c>
      <c r="F31" s="3">
        <v>4500</v>
      </c>
      <c r="G31" s="9">
        <v>4500</v>
      </c>
      <c r="H31" s="22"/>
      <c r="I31" s="26" t="s">
        <v>101</v>
      </c>
    </row>
    <row r="32" spans="1:9">
      <c r="A32" s="8" t="s">
        <v>102</v>
      </c>
      <c r="B32" s="3">
        <v>13627.52</v>
      </c>
      <c r="C32" s="3">
        <v>13342.6</v>
      </c>
      <c r="D32" s="3">
        <v>14700</v>
      </c>
      <c r="E32" s="3">
        <v>16850.43</v>
      </c>
      <c r="F32" s="3">
        <v>16850</v>
      </c>
      <c r="G32" s="3">
        <v>16850</v>
      </c>
      <c r="H32" s="19" t="s">
        <v>68</v>
      </c>
      <c r="I32" s="26" t="s">
        <v>115</v>
      </c>
    </row>
    <row r="33" spans="1:9">
      <c r="A33" s="2" t="s">
        <v>22</v>
      </c>
      <c r="B33" s="3">
        <v>18734</v>
      </c>
      <c r="C33" s="3">
        <v>18500</v>
      </c>
      <c r="D33" s="3">
        <v>19500</v>
      </c>
      <c r="E33" s="3">
        <v>13000</v>
      </c>
      <c r="F33" s="3">
        <v>19500</v>
      </c>
      <c r="G33" s="9">
        <v>19500</v>
      </c>
      <c r="H33" s="22"/>
      <c r="I33" s="26" t="s">
        <v>69</v>
      </c>
    </row>
    <row r="34" spans="1:9">
      <c r="A34" s="8" t="s">
        <v>80</v>
      </c>
      <c r="B34" s="3">
        <v>0</v>
      </c>
      <c r="C34" s="3">
        <v>167.5</v>
      </c>
      <c r="D34" s="3">
        <v>3000</v>
      </c>
      <c r="E34" s="3">
        <v>406.76</v>
      </c>
      <c r="F34" s="3">
        <v>500</v>
      </c>
      <c r="G34" s="9">
        <v>1500</v>
      </c>
      <c r="H34" s="22"/>
      <c r="I34" s="26" t="s">
        <v>103</v>
      </c>
    </row>
    <row r="35" spans="1:9">
      <c r="A35" s="2" t="s">
        <v>21</v>
      </c>
      <c r="B35" s="3">
        <v>300</v>
      </c>
      <c r="C35" s="3">
        <v>980</v>
      </c>
      <c r="D35" s="3">
        <v>3000</v>
      </c>
      <c r="E35" s="3">
        <v>1750</v>
      </c>
      <c r="F35" s="3">
        <v>1750</v>
      </c>
      <c r="G35" s="9">
        <v>3000</v>
      </c>
      <c r="H35" s="22"/>
      <c r="I35" s="26"/>
    </row>
    <row r="36" spans="1:9">
      <c r="A36" s="2" t="s">
        <v>20</v>
      </c>
      <c r="B36" s="3">
        <v>568.63</v>
      </c>
      <c r="C36" s="3">
        <v>1449.2</v>
      </c>
      <c r="D36" s="3">
        <v>600</v>
      </c>
      <c r="E36" s="3">
        <v>517.79999999999995</v>
      </c>
      <c r="F36" s="3">
        <v>600</v>
      </c>
      <c r="G36" s="9">
        <v>600</v>
      </c>
      <c r="H36" s="22"/>
      <c r="I36" s="26"/>
    </row>
    <row r="37" spans="1:9">
      <c r="A37" s="2" t="s">
        <v>19</v>
      </c>
      <c r="B37" s="3">
        <v>2415.1999999999998</v>
      </c>
      <c r="C37" s="3">
        <v>2040</v>
      </c>
      <c r="D37" s="3">
        <v>1600</v>
      </c>
      <c r="E37" s="3">
        <v>1245.51</v>
      </c>
      <c r="F37" s="3">
        <v>1600</v>
      </c>
      <c r="G37" s="9">
        <v>1600</v>
      </c>
      <c r="H37" s="22" t="s">
        <v>68</v>
      </c>
      <c r="I37" s="26" t="s">
        <v>70</v>
      </c>
    </row>
    <row r="38" spans="1:9">
      <c r="A38" s="2" t="s">
        <v>18</v>
      </c>
      <c r="B38" s="3">
        <v>175</v>
      </c>
      <c r="C38" s="3">
        <v>475</v>
      </c>
      <c r="D38" s="3">
        <v>500</v>
      </c>
      <c r="E38" s="3">
        <v>75</v>
      </c>
      <c r="F38" s="3">
        <v>75</v>
      </c>
      <c r="G38" s="9">
        <v>500</v>
      </c>
      <c r="H38" s="22">
        <v>14</v>
      </c>
      <c r="I38" s="26" t="s">
        <v>71</v>
      </c>
    </row>
    <row r="39" spans="1:9">
      <c r="A39" s="2" t="s">
        <v>17</v>
      </c>
      <c r="B39" s="3">
        <v>11334</v>
      </c>
      <c r="C39" s="3">
        <v>12914</v>
      </c>
      <c r="D39" s="3">
        <v>13184</v>
      </c>
      <c r="E39" s="3">
        <v>11953.6</v>
      </c>
      <c r="F39" s="3">
        <v>13000</v>
      </c>
      <c r="G39" s="9">
        <v>13650</v>
      </c>
      <c r="H39" s="22">
        <v>15</v>
      </c>
      <c r="I39" s="26" t="s">
        <v>72</v>
      </c>
    </row>
    <row r="40" spans="1:9">
      <c r="A40" s="6" t="s">
        <v>45</v>
      </c>
      <c r="B40" s="3">
        <v>42</v>
      </c>
      <c r="C40" s="3">
        <v>1493.3</v>
      </c>
      <c r="D40" s="3">
        <v>50</v>
      </c>
      <c r="E40" s="3">
        <v>69.34</v>
      </c>
      <c r="F40" s="3">
        <v>100</v>
      </c>
      <c r="G40" s="3">
        <v>75</v>
      </c>
      <c r="H40" s="19"/>
    </row>
    <row r="41" spans="1:9">
      <c r="A41" s="2" t="s">
        <v>16</v>
      </c>
      <c r="B41" s="3">
        <v>284</v>
      </c>
      <c r="C41" s="3">
        <v>255</v>
      </c>
      <c r="D41" s="3">
        <v>275</v>
      </c>
      <c r="E41" s="3">
        <v>260</v>
      </c>
      <c r="F41" s="3">
        <v>260</v>
      </c>
      <c r="G41" s="3">
        <v>275</v>
      </c>
      <c r="H41" s="19"/>
    </row>
    <row r="42" spans="1:9">
      <c r="A42" s="2" t="s">
        <v>15</v>
      </c>
      <c r="B42" s="3">
        <v>169</v>
      </c>
      <c r="C42" s="3">
        <v>150</v>
      </c>
      <c r="D42" s="3">
        <v>200</v>
      </c>
      <c r="E42" s="3">
        <v>225</v>
      </c>
      <c r="F42" s="3">
        <v>225</v>
      </c>
      <c r="G42" s="3">
        <v>200</v>
      </c>
      <c r="H42" s="19"/>
    </row>
    <row r="43" spans="1:9" ht="3.95" customHeight="1">
      <c r="A43" s="2"/>
      <c r="B43" s="4"/>
      <c r="C43" s="4"/>
      <c r="D43" s="4"/>
      <c r="E43" s="4"/>
      <c r="F43" s="4"/>
      <c r="G43" s="4"/>
      <c r="H43" s="21"/>
    </row>
    <row r="44" spans="1:9">
      <c r="A44" s="1" t="s">
        <v>46</v>
      </c>
      <c r="B44" s="3">
        <f t="shared" ref="B44:G44" si="1">SUM(B17:B31)+SUM(B32:B42)</f>
        <v>113173.2</v>
      </c>
      <c r="C44" s="3">
        <f t="shared" si="1"/>
        <v>119670.35999999999</v>
      </c>
      <c r="D44" s="3">
        <f t="shared" si="1"/>
        <v>123786</v>
      </c>
      <c r="E44" s="3">
        <f t="shared" si="1"/>
        <v>97892.260000000009</v>
      </c>
      <c r="F44" s="3">
        <f t="shared" si="1"/>
        <v>120663.65</v>
      </c>
      <c r="G44" s="3">
        <f t="shared" si="1"/>
        <v>129864</v>
      </c>
      <c r="H44" s="19"/>
    </row>
    <row r="45" spans="1:9" ht="5.0999999999999996" customHeight="1">
      <c r="A45" s="2"/>
      <c r="B45" s="3"/>
      <c r="C45" s="3"/>
      <c r="D45" s="3"/>
      <c r="E45" s="3"/>
      <c r="F45" s="3"/>
      <c r="G45" s="3"/>
      <c r="H45" s="19"/>
    </row>
    <row r="46" spans="1:9">
      <c r="A46" s="1" t="s">
        <v>52</v>
      </c>
      <c r="B46" s="3"/>
      <c r="C46" s="3"/>
      <c r="D46" s="3"/>
      <c r="E46" s="3"/>
      <c r="F46" s="3"/>
      <c r="G46" s="9"/>
      <c r="H46" s="22"/>
    </row>
    <row r="47" spans="1:9">
      <c r="A47" s="8" t="s">
        <v>54</v>
      </c>
      <c r="B47" s="3">
        <v>1687.77</v>
      </c>
      <c r="C47" s="3">
        <v>8156.23</v>
      </c>
      <c r="D47" s="3">
        <v>0</v>
      </c>
      <c r="E47" s="3">
        <v>0</v>
      </c>
      <c r="F47" s="3">
        <v>0</v>
      </c>
      <c r="G47" s="3">
        <v>0</v>
      </c>
      <c r="H47" s="19"/>
    </row>
    <row r="48" spans="1:9">
      <c r="A48" s="8" t="s">
        <v>53</v>
      </c>
      <c r="B48" s="3">
        <v>169</v>
      </c>
      <c r="C48" s="3">
        <f>329-276</f>
        <v>53</v>
      </c>
      <c r="D48" s="3">
        <v>0</v>
      </c>
      <c r="E48" s="3">
        <v>0</v>
      </c>
      <c r="F48" s="3">
        <v>0</v>
      </c>
      <c r="G48" s="3">
        <v>0</v>
      </c>
      <c r="H48" s="19"/>
    </row>
    <row r="49" spans="1:9" ht="3.6" customHeight="1">
      <c r="A49" s="2"/>
      <c r="B49" s="4"/>
      <c r="C49" s="4"/>
      <c r="D49" s="4"/>
      <c r="E49" s="4" t="s">
        <v>3</v>
      </c>
      <c r="F49" s="4"/>
      <c r="G49" s="4"/>
      <c r="H49" s="19"/>
    </row>
    <row r="50" spans="1:9">
      <c r="A50" s="1" t="s">
        <v>8</v>
      </c>
      <c r="B50" s="3">
        <f t="shared" ref="B50:G50" si="2">B14-B44+B47+B48</f>
        <v>9867.4000000000051</v>
      </c>
      <c r="C50" s="3">
        <f t="shared" si="2"/>
        <v>11831.900000000012</v>
      </c>
      <c r="D50" s="3">
        <f t="shared" si="2"/>
        <v>1865.1699999999983</v>
      </c>
      <c r="E50" s="3">
        <f>E14-E44+E47+E48</f>
        <v>9022.0299999999843</v>
      </c>
      <c r="F50" s="3">
        <f t="shared" si="2"/>
        <v>4825.9499999999971</v>
      </c>
      <c r="G50" s="3">
        <f t="shared" si="2"/>
        <v>-17.432499999995343</v>
      </c>
      <c r="H50" s="19"/>
      <c r="I50" s="7" t="s">
        <v>110</v>
      </c>
    </row>
    <row r="51" spans="1:9">
      <c r="A51" s="2"/>
      <c r="B51" s="2"/>
      <c r="C51" s="2"/>
      <c r="D51" s="2"/>
      <c r="E51" s="2"/>
      <c r="F51" s="2"/>
      <c r="G51" s="2"/>
      <c r="H51" s="19"/>
    </row>
    <row r="52" spans="1:9">
      <c r="A52" s="2"/>
      <c r="B52" s="2"/>
      <c r="C52" s="2"/>
      <c r="D52" s="2"/>
      <c r="E52" s="2"/>
      <c r="F52" s="2"/>
      <c r="G52" s="2"/>
      <c r="H52" s="19"/>
    </row>
  </sheetData>
  <mergeCells count="2">
    <mergeCell ref="A2:I2"/>
    <mergeCell ref="A1:I1"/>
  </mergeCells>
  <phoneticPr fontId="0" type="noConversion"/>
  <pageMargins left="0" right="0" top="0" bottom="0" header="0.3" footer="0.3"/>
  <pageSetup scale="9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5"/>
  <sheetViews>
    <sheetView tabSelected="1" workbookViewId="0">
      <selection activeCell="A64" sqref="A64"/>
    </sheetView>
  </sheetViews>
  <sheetFormatPr defaultRowHeight="15"/>
  <cols>
    <col min="1" max="1" width="30.5703125" customWidth="1"/>
    <col min="2" max="6" width="12.140625" customWidth="1"/>
    <col min="7" max="7" width="14.5703125" customWidth="1"/>
    <col min="8" max="8" width="3.7109375" customWidth="1"/>
    <col min="9" max="9" width="36.140625" customWidth="1"/>
    <col min="10" max="10" width="13" customWidth="1"/>
  </cols>
  <sheetData>
    <row r="1" spans="1:9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9">
      <c r="A2" s="45" t="s">
        <v>51</v>
      </c>
      <c r="B2" s="45"/>
      <c r="C2" s="45"/>
      <c r="D2" s="45"/>
      <c r="E2" s="45"/>
      <c r="F2" s="45"/>
      <c r="G2" s="45"/>
      <c r="H2" s="45"/>
      <c r="I2" s="45"/>
    </row>
    <row r="3" spans="1:9">
      <c r="B3" s="2"/>
      <c r="C3" s="2"/>
      <c r="D3" s="2"/>
      <c r="E3" s="2"/>
      <c r="F3" s="2"/>
      <c r="G3" s="2"/>
      <c r="H3" s="19"/>
      <c r="I3" s="7"/>
    </row>
    <row r="4" spans="1:9">
      <c r="A4" s="2"/>
      <c r="B4" s="15">
        <v>2012</v>
      </c>
      <c r="C4" s="15">
        <v>2013</v>
      </c>
      <c r="D4" s="15">
        <v>2014</v>
      </c>
      <c r="E4" s="15">
        <v>2014</v>
      </c>
      <c r="F4" s="16" t="s">
        <v>41</v>
      </c>
      <c r="G4" s="15">
        <v>2015</v>
      </c>
      <c r="H4" s="18"/>
      <c r="I4" s="34" t="s">
        <v>91</v>
      </c>
    </row>
    <row r="5" spans="1:9">
      <c r="A5" s="2"/>
      <c r="B5" s="16" t="s">
        <v>40</v>
      </c>
      <c r="C5" s="16" t="s">
        <v>40</v>
      </c>
      <c r="D5" s="16" t="s">
        <v>62</v>
      </c>
      <c r="E5" s="16" t="s">
        <v>96</v>
      </c>
      <c r="F5" s="16" t="s">
        <v>42</v>
      </c>
      <c r="G5" s="16" t="s">
        <v>43</v>
      </c>
      <c r="H5" s="18"/>
      <c r="I5" s="7"/>
    </row>
    <row r="6" spans="1:9" ht="24.75" customHeight="1">
      <c r="A6" s="2"/>
      <c r="B6" s="2"/>
      <c r="C6" s="2"/>
      <c r="D6" s="2"/>
      <c r="E6" s="2"/>
      <c r="F6" s="2"/>
      <c r="G6" s="2"/>
      <c r="H6" s="19"/>
      <c r="I6" s="7"/>
    </row>
    <row r="7" spans="1:9">
      <c r="A7" s="46" t="s">
        <v>39</v>
      </c>
      <c r="B7" s="46"/>
      <c r="C7" s="46"/>
      <c r="D7" s="46"/>
      <c r="E7" s="46"/>
      <c r="F7" s="46"/>
      <c r="G7" s="46"/>
      <c r="H7" s="46"/>
      <c r="I7" s="46"/>
    </row>
    <row r="8" spans="1:9" ht="21.4" customHeight="1">
      <c r="A8" s="2"/>
      <c r="B8" s="2"/>
      <c r="C8" s="2"/>
      <c r="D8" s="2"/>
      <c r="E8" s="2"/>
      <c r="F8" s="2"/>
      <c r="G8" s="2"/>
      <c r="H8" s="19"/>
      <c r="I8" s="7"/>
    </row>
    <row r="9" spans="1:9">
      <c r="A9" s="1" t="s">
        <v>9</v>
      </c>
      <c r="B9" s="3">
        <f>1991.28-0.09</f>
        <v>1991.19</v>
      </c>
      <c r="C9" s="3">
        <f>B36</f>
        <v>7221.980000000005</v>
      </c>
      <c r="D9" s="3">
        <f>C36</f>
        <v>19054.460000000017</v>
      </c>
      <c r="E9" s="3">
        <f>D9</f>
        <v>19054.460000000017</v>
      </c>
      <c r="F9" s="3">
        <f>E9</f>
        <v>19054.460000000017</v>
      </c>
      <c r="G9" s="3">
        <f>F36</f>
        <v>2219.3100000000159</v>
      </c>
      <c r="H9" s="19"/>
      <c r="I9" s="26" t="s">
        <v>3</v>
      </c>
    </row>
    <row r="10" spans="1:9" ht="21.4" customHeight="1">
      <c r="A10" s="2"/>
      <c r="B10" s="3"/>
      <c r="C10" s="3"/>
      <c r="D10" s="3"/>
      <c r="E10" s="3"/>
      <c r="F10" s="3"/>
      <c r="G10" s="3"/>
      <c r="H10" s="19"/>
      <c r="I10" s="7"/>
    </row>
    <row r="11" spans="1:9">
      <c r="A11" s="1" t="s">
        <v>1</v>
      </c>
      <c r="B11" s="3"/>
      <c r="C11" s="3"/>
      <c r="D11" s="3"/>
      <c r="E11" s="3"/>
      <c r="F11" s="3"/>
      <c r="G11" s="3"/>
      <c r="H11" s="19"/>
      <c r="I11" s="7"/>
    </row>
    <row r="12" spans="1:9" ht="4.3499999999999996" customHeight="1">
      <c r="A12" s="2"/>
      <c r="B12" s="3"/>
      <c r="C12" s="3"/>
      <c r="D12" s="3"/>
      <c r="E12" s="3"/>
      <c r="F12" s="3"/>
      <c r="G12" s="3"/>
      <c r="H12" s="19"/>
      <c r="I12" s="7"/>
    </row>
    <row r="13" spans="1:9">
      <c r="A13" s="8" t="s">
        <v>111</v>
      </c>
      <c r="B13" s="3">
        <v>1.9</v>
      </c>
      <c r="C13" s="3">
        <v>0.57999999999999996</v>
      </c>
      <c r="D13" s="3">
        <v>1</v>
      </c>
      <c r="E13" s="3">
        <v>4.79</v>
      </c>
      <c r="F13" s="3">
        <v>5.5</v>
      </c>
      <c r="G13" s="3">
        <v>6</v>
      </c>
      <c r="H13" s="19"/>
      <c r="I13" s="7"/>
    </row>
    <row r="14" spans="1:9">
      <c r="A14" s="8" t="s">
        <v>112</v>
      </c>
      <c r="B14" s="3">
        <f ca="1">'2014 OP BUDGET'!B50</f>
        <v>9867.4000000000051</v>
      </c>
      <c r="C14" s="3">
        <f ca="1">'2014 OP BUDGET'!C50</f>
        <v>11831.900000000012</v>
      </c>
      <c r="D14" s="3">
        <f ca="1">'2014 OP BUDGET'!D50</f>
        <v>1865.1699999999983</v>
      </c>
      <c r="E14" s="3">
        <f ca="1">'2014 OP BUDGET'!E50</f>
        <v>9022.0299999999843</v>
      </c>
      <c r="F14" s="3">
        <f ca="1">'2014 OP BUDGET'!F50</f>
        <v>4825.9499999999971</v>
      </c>
      <c r="G14" s="3">
        <f ca="1">'2014 OP BUDGET'!G50</f>
        <v>-17.432499999995343</v>
      </c>
      <c r="H14" s="19"/>
      <c r="I14" s="7"/>
    </row>
    <row r="15" spans="1:9">
      <c r="A15" s="8" t="s">
        <v>113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19"/>
      <c r="I15" s="26" t="s">
        <v>116</v>
      </c>
    </row>
    <row r="16" spans="1:9">
      <c r="A16" s="8" t="s">
        <v>118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14000</v>
      </c>
      <c r="H16" s="19"/>
      <c r="I16" s="26" t="s">
        <v>119</v>
      </c>
    </row>
    <row r="17" spans="1:9" ht="3.6" customHeight="1">
      <c r="A17" s="2"/>
      <c r="B17" s="4"/>
      <c r="C17" s="4"/>
      <c r="D17" s="4"/>
      <c r="E17" s="4"/>
      <c r="F17" s="4"/>
      <c r="G17" s="4"/>
      <c r="H17" s="21"/>
      <c r="I17" s="7"/>
    </row>
    <row r="18" spans="1:9">
      <c r="A18" s="1" t="s">
        <v>2</v>
      </c>
      <c r="B18" s="3">
        <f t="shared" ref="B18:G18" si="0">SUM(B13:B17)</f>
        <v>9869.3000000000047</v>
      </c>
      <c r="C18" s="3">
        <f t="shared" si="0"/>
        <v>11832.480000000012</v>
      </c>
      <c r="D18" s="3">
        <f t="shared" si="0"/>
        <v>1866.1699999999983</v>
      </c>
      <c r="E18" s="3">
        <f t="shared" si="0"/>
        <v>9026.8199999999852</v>
      </c>
      <c r="F18" s="3">
        <f t="shared" si="0"/>
        <v>4831.4499999999971</v>
      </c>
      <c r="G18" s="3">
        <f t="shared" si="0"/>
        <v>13988.567500000005</v>
      </c>
      <c r="H18" s="19"/>
      <c r="I18" s="11"/>
    </row>
    <row r="19" spans="1:9">
      <c r="A19" s="2"/>
      <c r="B19" s="3"/>
      <c r="C19" s="3"/>
      <c r="D19" s="3"/>
      <c r="E19" s="3"/>
      <c r="F19" s="3"/>
      <c r="G19" s="3"/>
      <c r="H19" s="19"/>
      <c r="I19" s="7"/>
    </row>
    <row r="20" spans="1:9">
      <c r="A20" s="1" t="s">
        <v>7</v>
      </c>
      <c r="B20" s="3"/>
      <c r="C20" s="3"/>
      <c r="D20" s="3"/>
      <c r="E20" s="3"/>
      <c r="F20" s="3"/>
      <c r="G20" s="3"/>
      <c r="H20" s="19"/>
      <c r="I20" s="7"/>
    </row>
    <row r="21" spans="1:9" ht="4.3499999999999996" customHeight="1">
      <c r="A21" s="2"/>
      <c r="B21" s="3"/>
      <c r="C21" s="3"/>
      <c r="D21" s="3"/>
      <c r="E21" s="3"/>
      <c r="F21" s="3"/>
      <c r="G21" s="3"/>
      <c r="H21" s="19"/>
      <c r="I21" s="7"/>
    </row>
    <row r="22" spans="1:9">
      <c r="A22" s="2" t="s">
        <v>6</v>
      </c>
      <c r="B22" s="3">
        <v>2702.5</v>
      </c>
      <c r="C22" s="3">
        <v>0</v>
      </c>
      <c r="D22" s="3">
        <v>0</v>
      </c>
      <c r="E22" s="3">
        <v>3117.25</v>
      </c>
      <c r="F22" s="3">
        <v>3117.25</v>
      </c>
      <c r="G22" s="3">
        <v>0</v>
      </c>
      <c r="H22" s="19"/>
      <c r="I22" s="26" t="s">
        <v>73</v>
      </c>
    </row>
    <row r="23" spans="1:9">
      <c r="A23" s="8" t="s">
        <v>81</v>
      </c>
      <c r="B23" s="3">
        <v>1000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19"/>
      <c r="I23" s="26"/>
    </row>
    <row r="24" spans="1:9">
      <c r="A24" s="8" t="s">
        <v>82</v>
      </c>
      <c r="B24" s="3">
        <v>936.01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19"/>
      <c r="I24" s="26"/>
    </row>
    <row r="25" spans="1:9">
      <c r="A25" s="8" t="s">
        <v>105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19"/>
      <c r="I25" s="14" t="s">
        <v>3</v>
      </c>
    </row>
    <row r="26" spans="1:9">
      <c r="A26" s="8" t="s">
        <v>57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19"/>
      <c r="I26" s="14"/>
    </row>
    <row r="27" spans="1:9">
      <c r="A27" s="8" t="s">
        <v>48</v>
      </c>
      <c r="B27" s="3">
        <v>0</v>
      </c>
      <c r="C27" s="3">
        <v>0</v>
      </c>
      <c r="D27" s="3">
        <v>10000</v>
      </c>
      <c r="E27" s="3">
        <v>8156.23</v>
      </c>
      <c r="F27" s="3">
        <v>8156.23</v>
      </c>
      <c r="G27" s="3">
        <v>10000</v>
      </c>
      <c r="H27" s="19"/>
      <c r="I27" s="26" t="s">
        <v>3</v>
      </c>
    </row>
    <row r="28" spans="1:9" s="44" customFormat="1" ht="45.95" customHeight="1">
      <c r="A28" s="12" t="s">
        <v>94</v>
      </c>
      <c r="B28" s="17">
        <v>0</v>
      </c>
      <c r="C28" s="17">
        <v>0</v>
      </c>
      <c r="D28" s="17">
        <v>0</v>
      </c>
      <c r="E28" s="17">
        <v>4200</v>
      </c>
      <c r="F28" s="17">
        <v>4200</v>
      </c>
      <c r="G28" s="17">
        <v>6000</v>
      </c>
      <c r="H28" s="20"/>
      <c r="I28" s="14" t="s">
        <v>125</v>
      </c>
    </row>
    <row r="29" spans="1:9">
      <c r="A29" s="8" t="s">
        <v>95</v>
      </c>
      <c r="B29" s="3">
        <v>0</v>
      </c>
      <c r="C29" s="3">
        <v>0</v>
      </c>
      <c r="D29" s="3">
        <v>0</v>
      </c>
      <c r="E29" s="3">
        <v>3347.8</v>
      </c>
      <c r="F29" s="3">
        <v>3347.8</v>
      </c>
      <c r="G29" s="3">
        <v>0</v>
      </c>
      <c r="H29" s="19"/>
      <c r="I29" s="26"/>
    </row>
    <row r="30" spans="1:9">
      <c r="A30" s="8" t="s">
        <v>100</v>
      </c>
      <c r="B30" s="3">
        <v>0</v>
      </c>
      <c r="C30" s="3">
        <v>0</v>
      </c>
      <c r="D30" s="3">
        <v>0</v>
      </c>
      <c r="E30" s="3">
        <v>2845.32</v>
      </c>
      <c r="F30" s="3">
        <v>2845.32</v>
      </c>
      <c r="G30" s="3">
        <v>0</v>
      </c>
      <c r="H30" s="19"/>
      <c r="I30" s="26"/>
    </row>
    <row r="31" spans="1:9">
      <c r="A31" s="8" t="s">
        <v>106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19"/>
      <c r="I31" s="26" t="s">
        <v>3</v>
      </c>
    </row>
    <row r="32" spans="1:9">
      <c r="A32" s="8" t="s">
        <v>61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19"/>
      <c r="I32" s="26" t="s">
        <v>117</v>
      </c>
    </row>
    <row r="33" spans="1:10" ht="7.35" customHeight="1">
      <c r="A33" s="2"/>
      <c r="B33" s="4"/>
      <c r="C33" s="4"/>
      <c r="D33" s="4"/>
      <c r="E33" s="4"/>
      <c r="F33" s="4"/>
      <c r="G33" s="4"/>
      <c r="H33" s="21"/>
      <c r="I33" s="26"/>
    </row>
    <row r="34" spans="1:10">
      <c r="A34" s="1" t="s">
        <v>83</v>
      </c>
      <c r="B34" s="3">
        <f t="shared" ref="B34:G34" si="1">SUM(B22:B33)</f>
        <v>4638.51</v>
      </c>
      <c r="C34" s="3">
        <f t="shared" si="1"/>
        <v>0</v>
      </c>
      <c r="D34" s="3">
        <f t="shared" si="1"/>
        <v>10000</v>
      </c>
      <c r="E34" s="3">
        <f t="shared" si="1"/>
        <v>21666.6</v>
      </c>
      <c r="F34" s="3">
        <f t="shared" si="1"/>
        <v>21666.6</v>
      </c>
      <c r="G34" s="3">
        <f t="shared" si="1"/>
        <v>16000</v>
      </c>
      <c r="H34" s="19"/>
      <c r="I34" s="26"/>
    </row>
    <row r="35" spans="1:10" ht="23.25" customHeight="1">
      <c r="A35" s="2"/>
      <c r="B35" s="5"/>
      <c r="C35" s="5"/>
      <c r="D35" s="5"/>
      <c r="E35" s="5"/>
      <c r="F35" s="5"/>
      <c r="G35" s="5"/>
      <c r="H35" s="21"/>
      <c r="I35" s="7"/>
    </row>
    <row r="36" spans="1:10">
      <c r="A36" s="1" t="s">
        <v>5</v>
      </c>
      <c r="B36" s="3">
        <f t="shared" ref="B36:G36" si="2">B9+B18-B34</f>
        <v>7221.980000000005</v>
      </c>
      <c r="C36" s="3">
        <f t="shared" si="2"/>
        <v>19054.460000000017</v>
      </c>
      <c r="D36" s="3">
        <f t="shared" si="2"/>
        <v>10920.630000000016</v>
      </c>
      <c r="E36" s="3">
        <f t="shared" si="2"/>
        <v>6414.6800000000039</v>
      </c>
      <c r="F36" s="3">
        <f t="shared" si="2"/>
        <v>2219.3100000000159</v>
      </c>
      <c r="G36" s="3">
        <f t="shared" si="2"/>
        <v>207.87750000002052</v>
      </c>
      <c r="H36" s="19"/>
      <c r="I36" s="38" t="s">
        <v>107</v>
      </c>
      <c r="J36" s="37" t="s">
        <v>3</v>
      </c>
    </row>
    <row r="37" spans="1:10">
      <c r="A37" s="45" t="s">
        <v>0</v>
      </c>
      <c r="B37" s="45"/>
      <c r="C37" s="45"/>
      <c r="D37" s="45"/>
      <c r="E37" s="45"/>
      <c r="F37" s="45"/>
      <c r="G37" s="45"/>
      <c r="H37" s="45"/>
      <c r="I37" s="45"/>
    </row>
    <row r="38" spans="1:10">
      <c r="A38" s="45" t="s">
        <v>51</v>
      </c>
      <c r="B38" s="45"/>
      <c r="C38" s="45"/>
      <c r="D38" s="45"/>
      <c r="E38" s="45"/>
      <c r="F38" s="45"/>
      <c r="G38" s="45"/>
      <c r="H38" s="45"/>
      <c r="I38" s="45"/>
    </row>
    <row r="39" spans="1:10" ht="25.5" customHeight="1">
      <c r="B39" s="2"/>
      <c r="C39" s="2"/>
      <c r="D39" s="2"/>
      <c r="E39" s="2"/>
      <c r="F39" s="2"/>
      <c r="G39" s="2"/>
      <c r="H39" s="19"/>
      <c r="I39" s="11"/>
    </row>
    <row r="40" spans="1:10">
      <c r="A40" s="2"/>
      <c r="B40" s="15">
        <v>2012</v>
      </c>
      <c r="C40" s="15">
        <v>2013</v>
      </c>
      <c r="D40" s="15">
        <v>2014</v>
      </c>
      <c r="E40" s="15">
        <v>2014</v>
      </c>
      <c r="F40" s="16" t="s">
        <v>41</v>
      </c>
      <c r="G40" s="15">
        <v>2015</v>
      </c>
      <c r="H40" s="18"/>
      <c r="I40" s="11"/>
    </row>
    <row r="41" spans="1:10">
      <c r="A41" s="2"/>
      <c r="B41" s="16" t="s">
        <v>40</v>
      </c>
      <c r="C41" s="16" t="s">
        <v>40</v>
      </c>
      <c r="D41" s="16" t="s">
        <v>62</v>
      </c>
      <c r="E41" s="16" t="s">
        <v>96</v>
      </c>
      <c r="F41" s="16" t="s">
        <v>42</v>
      </c>
      <c r="G41" s="16" t="s">
        <v>43</v>
      </c>
      <c r="H41" s="18"/>
      <c r="I41" s="11"/>
    </row>
    <row r="42" spans="1:10" ht="36.4" customHeight="1">
      <c r="A42" s="2"/>
      <c r="B42" s="2"/>
      <c r="C42" s="2"/>
      <c r="D42" s="2"/>
      <c r="E42" s="2"/>
      <c r="F42" s="2"/>
      <c r="G42" s="2"/>
      <c r="H42" s="19"/>
      <c r="I42" s="7"/>
    </row>
    <row r="43" spans="1:10">
      <c r="A43" s="46" t="s">
        <v>4</v>
      </c>
      <c r="B43" s="46"/>
      <c r="C43" s="46"/>
      <c r="D43" s="46"/>
      <c r="E43" s="46"/>
      <c r="F43" s="46"/>
      <c r="G43" s="46"/>
      <c r="H43" s="46"/>
      <c r="I43" s="46"/>
    </row>
    <row r="44" spans="1:10" ht="27.2" customHeight="1">
      <c r="A44" s="2"/>
      <c r="B44" s="2"/>
      <c r="C44" s="2"/>
      <c r="D44" s="2"/>
      <c r="E44" s="2"/>
      <c r="F44" s="2"/>
      <c r="G44" s="2"/>
      <c r="H44" s="19"/>
      <c r="I44" s="7"/>
    </row>
    <row r="45" spans="1:10">
      <c r="A45" s="1" t="s">
        <v>14</v>
      </c>
      <c r="B45" s="3">
        <v>6191.01</v>
      </c>
      <c r="C45" s="3">
        <f>B63</f>
        <v>2889.41</v>
      </c>
      <c r="D45" s="3">
        <v>4844.12</v>
      </c>
      <c r="E45" s="3">
        <f>C63</f>
        <v>4844.119999999999</v>
      </c>
      <c r="F45" s="3">
        <f>E45</f>
        <v>4844.119999999999</v>
      </c>
      <c r="G45" s="3">
        <f>F63</f>
        <v>346.11999999999898</v>
      </c>
      <c r="H45" s="19"/>
      <c r="I45" s="7"/>
    </row>
    <row r="46" spans="1:10">
      <c r="A46" s="2"/>
      <c r="B46" s="3"/>
      <c r="C46" s="3"/>
      <c r="D46" s="3"/>
      <c r="E46" s="3"/>
      <c r="F46" s="3"/>
      <c r="G46" s="3"/>
      <c r="H46" s="19"/>
      <c r="I46" s="7"/>
    </row>
    <row r="47" spans="1:10">
      <c r="A47" s="1" t="s">
        <v>1</v>
      </c>
      <c r="B47" s="3"/>
      <c r="C47" s="3"/>
      <c r="D47" s="3"/>
      <c r="E47" s="3"/>
      <c r="F47" s="3"/>
      <c r="G47" s="3"/>
      <c r="H47" s="19"/>
      <c r="I47" s="7"/>
    </row>
    <row r="48" spans="1:10" ht="6.6" customHeight="1">
      <c r="A48" s="2"/>
      <c r="B48" s="3"/>
      <c r="C48" s="3"/>
      <c r="D48" s="3"/>
      <c r="E48" s="3"/>
      <c r="F48" s="3"/>
      <c r="G48" s="3"/>
      <c r="H48" s="19"/>
      <c r="I48" s="26"/>
    </row>
    <row r="49" spans="1:9">
      <c r="A49" s="2" t="s">
        <v>13</v>
      </c>
      <c r="B49" s="3">
        <v>13336.8</v>
      </c>
      <c r="C49" s="3">
        <v>13950.16</v>
      </c>
      <c r="D49" s="3">
        <v>14196.48</v>
      </c>
      <c r="E49" s="3">
        <v>8531.32</v>
      </c>
      <c r="F49" s="3">
        <v>14200</v>
      </c>
      <c r="G49" s="3">
        <f>38*384</f>
        <v>14592</v>
      </c>
      <c r="H49" s="19"/>
      <c r="I49" s="26" t="s">
        <v>58</v>
      </c>
    </row>
    <row r="50" spans="1:9">
      <c r="A50" s="2" t="s">
        <v>12</v>
      </c>
      <c r="B50" s="3">
        <v>3.79</v>
      </c>
      <c r="C50" s="3">
        <v>4.55</v>
      </c>
      <c r="D50" s="3">
        <v>5</v>
      </c>
      <c r="E50" s="3">
        <v>1.53</v>
      </c>
      <c r="F50" s="3">
        <v>2</v>
      </c>
      <c r="G50" s="3">
        <v>2</v>
      </c>
      <c r="H50" s="19"/>
      <c r="I50" s="26"/>
    </row>
    <row r="51" spans="1:9">
      <c r="A51" s="8" t="s">
        <v>47</v>
      </c>
      <c r="B51" s="3">
        <v>1371.81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19"/>
      <c r="I51" s="26"/>
    </row>
    <row r="52" spans="1:9" ht="6.6" customHeight="1">
      <c r="A52" s="2"/>
      <c r="B52" s="4"/>
      <c r="C52" s="4"/>
      <c r="D52" s="4"/>
      <c r="E52" s="4"/>
      <c r="F52" s="4"/>
      <c r="G52" s="4"/>
      <c r="H52" s="21"/>
      <c r="I52" s="26"/>
    </row>
    <row r="53" spans="1:9">
      <c r="A53" s="1" t="s">
        <v>2</v>
      </c>
      <c r="B53" s="3">
        <f t="shared" ref="B53:G53" si="3">SUM(B49:B52)</f>
        <v>14712.4</v>
      </c>
      <c r="C53" s="3">
        <f t="shared" si="3"/>
        <v>13954.71</v>
      </c>
      <c r="D53" s="3">
        <f t="shared" si="3"/>
        <v>14201.48</v>
      </c>
      <c r="E53" s="3">
        <f t="shared" si="3"/>
        <v>8532.85</v>
      </c>
      <c r="F53" s="3">
        <f t="shared" si="3"/>
        <v>14202</v>
      </c>
      <c r="G53" s="3">
        <f t="shared" si="3"/>
        <v>14594</v>
      </c>
      <c r="H53" s="19"/>
      <c r="I53" s="26"/>
    </row>
    <row r="54" spans="1:9">
      <c r="A54" s="2"/>
      <c r="B54" s="3"/>
      <c r="C54" s="3"/>
      <c r="D54" s="3"/>
      <c r="E54" s="3"/>
      <c r="F54" s="3"/>
      <c r="G54" s="3"/>
      <c r="H54" s="19"/>
      <c r="I54" s="26"/>
    </row>
    <row r="55" spans="1:9">
      <c r="A55" s="1" t="s">
        <v>89</v>
      </c>
      <c r="B55" s="3"/>
      <c r="C55" s="3"/>
      <c r="D55" s="3"/>
      <c r="E55" s="3"/>
      <c r="F55" s="3"/>
      <c r="G55" s="3"/>
      <c r="H55" s="19"/>
      <c r="I55" s="26"/>
    </row>
    <row r="56" spans="1:9" ht="5.0999999999999996" customHeight="1">
      <c r="A56" s="2"/>
      <c r="B56" s="3"/>
      <c r="C56" s="3"/>
      <c r="D56" s="3"/>
      <c r="E56" s="3"/>
      <c r="F56" s="3"/>
      <c r="G56" s="3"/>
      <c r="H56" s="19"/>
      <c r="I56" s="26"/>
    </row>
    <row r="57" spans="1:9">
      <c r="A57" s="6" t="s">
        <v>44</v>
      </c>
      <c r="B57" s="3">
        <v>14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19"/>
      <c r="I57" s="26"/>
    </row>
    <row r="58" spans="1:9">
      <c r="A58" s="2" t="s">
        <v>11</v>
      </c>
      <c r="B58" s="3">
        <v>18000</v>
      </c>
      <c r="C58" s="3">
        <v>12000</v>
      </c>
      <c r="D58" s="3">
        <v>15000</v>
      </c>
      <c r="E58" s="3">
        <v>10700</v>
      </c>
      <c r="F58" s="3">
        <v>18700</v>
      </c>
      <c r="G58" s="3">
        <v>0</v>
      </c>
      <c r="H58" s="19"/>
      <c r="I58" s="26" t="s">
        <v>3</v>
      </c>
    </row>
    <row r="59" spans="1:9">
      <c r="A59" s="8" t="s">
        <v>84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14000</v>
      </c>
      <c r="H59" s="19"/>
      <c r="I59" s="26" t="s">
        <v>108</v>
      </c>
    </row>
    <row r="60" spans="1:9" ht="5.85" customHeight="1">
      <c r="B60" s="4"/>
      <c r="C60" s="4"/>
      <c r="D60" s="4"/>
      <c r="E60" s="4"/>
      <c r="F60" s="4"/>
      <c r="G60" s="4"/>
      <c r="H60" s="19"/>
      <c r="I60" s="26"/>
    </row>
    <row r="61" spans="1:9">
      <c r="A61" s="1" t="s">
        <v>90</v>
      </c>
      <c r="B61" s="5">
        <f t="shared" ref="B61:G61" si="4">SUM(B57:B60)</f>
        <v>18014</v>
      </c>
      <c r="C61" s="5">
        <f t="shared" si="4"/>
        <v>12000</v>
      </c>
      <c r="D61" s="5">
        <f t="shared" si="4"/>
        <v>15000</v>
      </c>
      <c r="E61" s="5">
        <f t="shared" si="4"/>
        <v>10700</v>
      </c>
      <c r="F61" s="5">
        <f t="shared" si="4"/>
        <v>18700</v>
      </c>
      <c r="G61" s="5">
        <f t="shared" si="4"/>
        <v>14000</v>
      </c>
      <c r="H61" s="19"/>
      <c r="I61" s="26"/>
    </row>
    <row r="62" spans="1:9" ht="25.5" customHeight="1">
      <c r="A62" s="2"/>
      <c r="H62" s="21"/>
      <c r="I62" s="7"/>
    </row>
    <row r="63" spans="1:9">
      <c r="A63" s="1" t="s">
        <v>10</v>
      </c>
      <c r="B63" s="3">
        <f>B45+B53-SUM(B57:B58)</f>
        <v>2889.41</v>
      </c>
      <c r="C63" s="3">
        <f>C45+C53-SUM(C57:C58)</f>
        <v>4844.119999999999</v>
      </c>
      <c r="D63" s="3">
        <f>D45+D53-SUM(D57:D58)</f>
        <v>4045.5999999999985</v>
      </c>
      <c r="E63" s="3">
        <f>E45+E53-SUM(E57:E58)</f>
        <v>2676.9699999999993</v>
      </c>
      <c r="F63" s="3">
        <f>F45+F53-SUM(F57:F58)</f>
        <v>346.11999999999898</v>
      </c>
      <c r="G63" s="3">
        <f>G45+G53-SUM(G57:G59)</f>
        <v>940.11999999999898</v>
      </c>
      <c r="H63" s="19"/>
      <c r="I63" s="7"/>
    </row>
    <row r="64" spans="1:9" ht="40.700000000000003" customHeight="1" thickBot="1">
      <c r="A64" s="39"/>
      <c r="B64" s="40"/>
      <c r="C64" s="40"/>
      <c r="D64" s="40"/>
      <c r="E64" s="40"/>
      <c r="F64" s="40"/>
      <c r="G64" s="40"/>
      <c r="H64" s="19"/>
      <c r="I64" s="7"/>
    </row>
    <row r="65" spans="1:9" ht="16.5" thickTop="1" thickBot="1">
      <c r="A65" s="41" t="s">
        <v>93</v>
      </c>
      <c r="B65" s="41">
        <v>103121.29</v>
      </c>
      <c r="C65" s="41">
        <v>117629.7</v>
      </c>
      <c r="D65" s="41">
        <f>117629.7+15000</f>
        <v>132629.70000000001</v>
      </c>
      <c r="E65" s="41">
        <v>130280.46</v>
      </c>
      <c r="F65" s="41">
        <f>E65+400+8000</f>
        <v>138680.46000000002</v>
      </c>
      <c r="G65" s="41">
        <f>F65+G58+2000</f>
        <v>140680.46000000002</v>
      </c>
      <c r="I65" t="s">
        <v>3</v>
      </c>
    </row>
    <row r="66" spans="1:9" ht="22.5" customHeight="1" thickTop="1">
      <c r="A66" s="8"/>
      <c r="B66" s="5"/>
      <c r="C66" s="5"/>
      <c r="D66" s="5"/>
      <c r="E66" s="5"/>
      <c r="F66" s="5"/>
      <c r="G66" s="5"/>
      <c r="I66" s="36" t="s">
        <v>3</v>
      </c>
    </row>
    <row r="67" spans="1:9">
      <c r="A67" s="35" t="s">
        <v>123</v>
      </c>
      <c r="B67" s="3">
        <f t="shared" ref="B67:G67" si="5">B63+B65</f>
        <v>106010.7</v>
      </c>
      <c r="C67" s="3">
        <f t="shared" si="5"/>
        <v>122473.81999999999</v>
      </c>
      <c r="D67" s="3">
        <f t="shared" si="5"/>
        <v>136675.30000000002</v>
      </c>
      <c r="E67" s="3">
        <f t="shared" si="5"/>
        <v>132957.43</v>
      </c>
      <c r="F67" s="3">
        <f t="shared" si="5"/>
        <v>139026.58000000002</v>
      </c>
      <c r="G67" s="3">
        <f t="shared" si="5"/>
        <v>141620.58000000002</v>
      </c>
      <c r="I67" t="s">
        <v>121</v>
      </c>
    </row>
    <row r="68" spans="1:9">
      <c r="A68" s="8"/>
      <c r="B68" s="3"/>
      <c r="C68" s="3"/>
      <c r="D68" s="3"/>
      <c r="E68" s="3"/>
      <c r="F68" s="3"/>
      <c r="G68" s="3"/>
    </row>
    <row r="69" spans="1:9" ht="15.75" thickBot="1">
      <c r="A69" t="s">
        <v>124</v>
      </c>
      <c r="B69" s="40">
        <v>9250</v>
      </c>
      <c r="C69" s="40">
        <v>9250</v>
      </c>
      <c r="D69" s="40">
        <v>9250</v>
      </c>
      <c r="E69" s="40">
        <v>9125</v>
      </c>
      <c r="F69" s="40">
        <v>9125</v>
      </c>
      <c r="G69" s="40">
        <v>10500</v>
      </c>
      <c r="I69" t="s">
        <v>122</v>
      </c>
    </row>
    <row r="70" spans="1:9" ht="15.75" thickTop="1">
      <c r="B70" s="3"/>
      <c r="C70" s="3"/>
      <c r="D70" s="3"/>
      <c r="E70" s="3"/>
      <c r="F70" s="3"/>
      <c r="G70" s="3"/>
    </row>
    <row r="71" spans="1:9">
      <c r="A71" s="43" t="s">
        <v>120</v>
      </c>
      <c r="B71" s="42">
        <f t="shared" ref="B71:G71" si="6">(B67-B69)</f>
        <v>96760.7</v>
      </c>
      <c r="C71" s="42">
        <f t="shared" si="6"/>
        <v>113223.81999999999</v>
      </c>
      <c r="D71" s="42">
        <f t="shared" si="6"/>
        <v>127425.30000000002</v>
      </c>
      <c r="E71" s="42">
        <f t="shared" si="6"/>
        <v>123832.43</v>
      </c>
      <c r="F71" s="42">
        <f t="shared" si="6"/>
        <v>129901.58000000002</v>
      </c>
      <c r="G71" s="42">
        <f t="shared" si="6"/>
        <v>131120.58000000002</v>
      </c>
    </row>
    <row r="72" spans="1:9">
      <c r="B72" s="3"/>
      <c r="C72" s="3"/>
      <c r="D72" s="3"/>
      <c r="E72" s="3"/>
      <c r="F72" s="3"/>
      <c r="G72" s="3"/>
    </row>
    <row r="73" spans="1:9">
      <c r="B73" s="3"/>
      <c r="C73" s="3"/>
      <c r="D73" s="3"/>
      <c r="E73" s="3"/>
      <c r="F73" s="3"/>
      <c r="G73" s="3"/>
    </row>
    <row r="74" spans="1:9">
      <c r="B74" s="3"/>
      <c r="C74" s="3"/>
      <c r="D74" s="3"/>
      <c r="E74" s="3"/>
      <c r="F74" s="3"/>
      <c r="G74" s="3"/>
    </row>
    <row r="75" spans="1:9">
      <c r="B75" s="3"/>
      <c r="C75" s="3"/>
      <c r="D75" s="3"/>
      <c r="E75" s="3"/>
      <c r="F75" s="3"/>
      <c r="G75" s="3"/>
    </row>
  </sheetData>
  <mergeCells count="6">
    <mergeCell ref="A43:I43"/>
    <mergeCell ref="A7:I7"/>
    <mergeCell ref="A2:I2"/>
    <mergeCell ref="A1:I1"/>
    <mergeCell ref="A38:I38"/>
    <mergeCell ref="A37:I37"/>
  </mergeCells>
  <phoneticPr fontId="13" type="noConversion"/>
  <pageMargins left="0" right="0" top="0.75" bottom="0.25" header="0.3" footer="0.3"/>
  <pageSetup scale="85" fitToHeight="0" orientation="landscape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2014 OP BUDGET</vt:lpstr>
      <vt:lpstr>2015 RES BUDGETS</vt:lpstr>
      <vt:lpstr>'2014 OP BUDGET'!Print_Area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Roylance</dc:creator>
  <cp:lastModifiedBy>rstanford</cp:lastModifiedBy>
  <cp:lastPrinted>2014-11-25T16:40:11Z</cp:lastPrinted>
  <dcterms:created xsi:type="dcterms:W3CDTF">2009-06-30T15:40:56Z</dcterms:created>
  <dcterms:modified xsi:type="dcterms:W3CDTF">2014-11-25T16:45:47Z</dcterms:modified>
</cp:coreProperties>
</file>